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nno 1800\"/>
    </mc:Choice>
  </mc:AlternateContent>
  <xr:revisionPtr revIDLastSave="0" documentId="13_ncr:1_{B7C5FD68-D7DA-4AD8-92B8-B00A1C4C23FF}" xr6:coauthVersionLast="43" xr6:coauthVersionMax="43" xr10:uidLastSave="{00000000-0000-0000-0000-000000000000}"/>
  <bookViews>
    <workbookView xWindow="-103" yWindow="-103" windowWidth="33120" windowHeight="18274" xr2:uid="{46A8AFAE-2F3E-435F-8730-76DDE2F0C088}"/>
  </bookViews>
  <sheets>
    <sheet name="Abfrage" sheetId="4" r:id="rId1"/>
    <sheet name="Produkt" sheetId="2" r:id="rId2"/>
    <sheet name="Verbrauch" sheetId="3" r:id="rId3"/>
    <sheet name="Parameter" sheetId="5" r:id="rId4"/>
  </sheets>
  <definedNames>
    <definedName name="Bewohner_Stufe">Abfrage!$C$7</definedName>
    <definedName name="Bewohner_Stufe2">Abfrage!$F$7</definedName>
    <definedName name="ExterneDaten_1" localSheetId="1" hidden="1">Produkt!$A$1:$K$27</definedName>
    <definedName name="Produktionsstätte">Abfrage!$D$15</definedName>
    <definedName name="Ware">Abfrage!$C$5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4" l="1"/>
  <c r="G27" i="4"/>
  <c r="G24" i="4"/>
  <c r="D32" i="4" l="1"/>
  <c r="G15" i="4"/>
  <c r="G25" i="4"/>
  <c r="D25" i="4"/>
  <c r="F17" i="4"/>
  <c r="F9" i="4"/>
  <c r="F20" i="4" s="1"/>
  <c r="F15" i="4"/>
  <c r="F11" i="4"/>
  <c r="F19" i="4" s="1"/>
  <c r="C17" i="4"/>
  <c r="C15" i="4"/>
  <c r="C11" i="4"/>
  <c r="C9" i="4"/>
  <c r="G20" i="4"/>
  <c r="G17" i="4"/>
  <c r="G11" i="4"/>
  <c r="D28" i="4"/>
  <c r="D27" i="4"/>
  <c r="D24" i="4"/>
  <c r="D15" i="4"/>
  <c r="D26" i="4" s="1"/>
  <c r="N15" i="2"/>
  <c r="D33" i="4" l="1"/>
  <c r="F26" i="4"/>
  <c r="F27" i="4" s="1"/>
  <c r="F28" i="4" s="1"/>
  <c r="F29" i="4" s="1"/>
  <c r="C25" i="4"/>
  <c r="F25" i="4"/>
  <c r="G26" i="4"/>
  <c r="F21" i="4"/>
  <c r="G21" i="4"/>
  <c r="D20" i="4"/>
  <c r="D11" i="4"/>
  <c r="C19" i="4"/>
  <c r="D17" i="4"/>
  <c r="C26" i="4"/>
  <c r="C27" i="4" s="1"/>
  <c r="C20" i="4"/>
  <c r="C32" i="4" l="1"/>
  <c r="C33" i="4" s="1"/>
  <c r="D21" i="4"/>
  <c r="C28" i="4"/>
  <c r="C29" i="4" s="1"/>
  <c r="C21" i="4"/>
  <c r="C34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0F8982-3B57-4F81-96F5-A7000BE2AFE7}" keepAlive="1" name="Abfrage - Anno1800Warenrechner" description="Verbindung mit der Abfrage 'Anno1800Warenrechner' in der Arbeitsmappe." type="5" refreshedVersion="6" background="1" saveData="1">
    <dbPr connection="Provider=Microsoft.Mashup.OleDb.1;Data Source=$Workbook$;Location=Anno1800Warenrechner;Extended Properties=&quot;&quot;" command="SELECT * FROM [Anno1800Warenrechner]"/>
  </connection>
</connections>
</file>

<file path=xl/sharedStrings.xml><?xml version="1.0" encoding="utf-8"?>
<sst xmlns="http://schemas.openxmlformats.org/spreadsheetml/2006/main" count="173" uniqueCount="87">
  <si>
    <t>Bauern</t>
  </si>
  <si>
    <t>Arbeiter</t>
  </si>
  <si>
    <t>Handwerker</t>
  </si>
  <si>
    <t>Ingenieure</t>
  </si>
  <si>
    <t>Investoren</t>
  </si>
  <si>
    <t>Jornaleros</t>
  </si>
  <si>
    <t>Obreros</t>
  </si>
  <si>
    <t>Waren</t>
  </si>
  <si>
    <t>Fisch</t>
  </si>
  <si>
    <t>Schnaps</t>
  </si>
  <si>
    <t>Arbeitskleidung</t>
  </si>
  <si>
    <t>Wurst</t>
  </si>
  <si>
    <t>Brot</t>
  </si>
  <si>
    <t>Seife</t>
  </si>
  <si>
    <t>Bier</t>
  </si>
  <si>
    <t>Fleischkonserven</t>
  </si>
  <si>
    <t>Nähmaschinen</t>
  </si>
  <si>
    <t>Rum</t>
  </si>
  <si>
    <t>Pelzmäntel</t>
  </si>
  <si>
    <t>Brillen</t>
  </si>
  <si>
    <t>Hochräder</t>
  </si>
  <si>
    <t>Kaffee</t>
  </si>
  <si>
    <t>Taschenuhren</t>
  </si>
  <si>
    <t>Glühbirnen</t>
  </si>
  <si>
    <t>Sekt</t>
  </si>
  <si>
    <t>Schokolade</t>
  </si>
  <si>
    <t>Schmuck</t>
  </si>
  <si>
    <t>Phonographen</t>
  </si>
  <si>
    <t>Dampfwagen</t>
  </si>
  <si>
    <t>Zigarren</t>
  </si>
  <si>
    <t>GebackeneBananen</t>
  </si>
  <si>
    <t>Ponchos</t>
  </si>
  <si>
    <t>Tortillas</t>
  </si>
  <si>
    <t>Melonen</t>
  </si>
  <si>
    <t>Verbrauch / Stunde</t>
  </si>
  <si>
    <t>pro 1.000</t>
  </si>
  <si>
    <t>gebackene Bananen</t>
  </si>
  <si>
    <t>Oberos</t>
  </si>
  <si>
    <t>Produkt</t>
  </si>
  <si>
    <t>Liste Bewohner</t>
  </si>
  <si>
    <t>Verbrauch pro Stunde</t>
  </si>
  <si>
    <t>Eine Produktionskette produziert pro Minute</t>
  </si>
  <si>
    <t>und versorgt</t>
  </si>
  <si>
    <t>produzierte Menge pro Stunde</t>
  </si>
  <si>
    <t>Verbrauch pro Minute</t>
  </si>
  <si>
    <t>inkl. aller benötigter Produktionsbetriebe</t>
  </si>
  <si>
    <t>Anzahl Gebäude</t>
  </si>
  <si>
    <t>Fischerei</t>
  </si>
  <si>
    <t>Schnapsbrennerei</t>
  </si>
  <si>
    <t>Weberei</t>
  </si>
  <si>
    <t>Brillenfabrik</t>
  </si>
  <si>
    <t>Glühbirnenfabrik</t>
  </si>
  <si>
    <t>Phonographenfabrik</t>
  </si>
  <si>
    <t>Dampfwagenfabrik</t>
  </si>
  <si>
    <t>Küche</t>
  </si>
  <si>
    <t>Rumbrennerei</t>
  </si>
  <si>
    <t>Ponchoweberei</t>
  </si>
  <si>
    <t>Metzgerei</t>
  </si>
  <si>
    <t>Bäckerei</t>
  </si>
  <si>
    <t>Siederei</t>
  </si>
  <si>
    <t>Hochrad-Werkhalle</t>
  </si>
  <si>
    <t>Kaffeerösterei</t>
  </si>
  <si>
    <t>Uhrenwerkstatt</t>
  </si>
  <si>
    <t>Brauerei</t>
  </si>
  <si>
    <t>Nähmaschinenfabrik</t>
  </si>
  <si>
    <t>Konservenfabrik</t>
  </si>
  <si>
    <t>Schneiderei</t>
  </si>
  <si>
    <t>Schokoladenfabrik</t>
  </si>
  <si>
    <t>Goldschmiede</t>
  </si>
  <si>
    <t>Zigarren-Manufaktur</t>
  </si>
  <si>
    <t>Tortilla-Bäckerei</t>
  </si>
  <si>
    <t>Hutmacherei</t>
  </si>
  <si>
    <t>Sektkellerei</t>
  </si>
  <si>
    <t>Produktionsstätte</t>
  </si>
  <si>
    <t>zu versorgende Bewohner</t>
  </si>
  <si>
    <t>Benötige Produktionstätten</t>
  </si>
  <si>
    <t>zusätzlich versorgbare Bewohner</t>
  </si>
  <si>
    <t>Maximal versorgbare Bewohner</t>
  </si>
  <si>
    <t>Bewohner-Stufe</t>
  </si>
  <si>
    <t>Ware</t>
  </si>
  <si>
    <t>Bewohner-Stufe2</t>
  </si>
  <si>
    <t>Auslastung</t>
  </si>
  <si>
    <t>Benötigte Produktionsmenge</t>
  </si>
  <si>
    <t>Benötigte Produktionsmenge total</t>
  </si>
  <si>
    <t>Auslastungs Produktionstätten</t>
  </si>
  <si>
    <t>Benötigte Produktionsstätten</t>
  </si>
  <si>
    <t>Produktionsrechner Anno 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</si>
</sst>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center" vertical="center"/>
    </xf>
    <xf numFmtId="10" fontId="3" fillId="3" borderId="0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Prozent" xfId="1" builtinId="5"/>
    <cellStyle name="Standard" xfId="0" builtinId="0"/>
  </cellStyles>
  <dxfs count="23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1" xr16:uid="{5DCBC06F-B73B-4204-B3A0-9481D2FA3BA3}" autoFormatId="16" applyNumberFormats="0" applyBorderFormats="0" applyFontFormats="0" applyPatternFormats="0" applyAlignmentFormats="0" applyWidthHeightFormats="0">
  <queryTableRefresh nextId="12">
    <queryTableFields count="11">
      <queryTableField id="1" name="Waren" tableColumnId="1"/>
      <queryTableField id="11" dataBound="0" tableColumnId="11"/>
      <queryTableField id="2" name="EineProduktionsketteproduziertproMinute" tableColumnId="2"/>
      <queryTableField id="10" dataBound="0" tableColumnId="10"/>
      <queryTableField id="3" name="versorgteBauern" tableColumnId="3"/>
      <queryTableField id="4" name="versorgteArbeiter" tableColumnId="4"/>
      <queryTableField id="5" name="versorgteHandwerker" tableColumnId="5"/>
      <queryTableField id="6" name="versorgteIngenieure" tableColumnId="6"/>
      <queryTableField id="7" name="versorgteInvestoren" tableColumnId="7"/>
      <queryTableField id="8" name="versorgteJornaleros" tableColumnId="8"/>
      <queryTableField id="9" name="versorgteObreros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E1C909-1369-4A73-8FBA-A38C3DCB8D0F}" name="Produkt" displayName="Produkt" ref="A1:K27" tableType="queryTable" totalsRowShown="0" headerRowDxfId="22" dataDxfId="21">
  <autoFilter ref="A1:K27" xr:uid="{63C2431F-2635-4C7B-A0F4-CAF7D31F71BC}"/>
  <tableColumns count="11">
    <tableColumn id="1" xr3:uid="{0E5CADEE-AABF-43B5-8518-FD6EB20B1CE4}" uniqueName="1" name="Produkt" queryTableFieldId="1" dataDxfId="20"/>
    <tableColumn id="11" xr3:uid="{980D73C3-BC6A-46FF-B27E-5EAE9EC7D02D}" uniqueName="11" name="Produktionsstätte" queryTableFieldId="11" dataDxfId="19"/>
    <tableColumn id="2" xr3:uid="{B6718771-5725-48DE-B998-4A1562CAA8A9}" uniqueName="2" name="Eine Produktionskette produziert pro Minute" queryTableFieldId="2" dataDxfId="18"/>
    <tableColumn id="10" xr3:uid="{CABD4EF0-0B86-4038-B181-735D7B8349FA}" uniqueName="10" name="Anzahl Gebäude" queryTableFieldId="10" dataDxfId="17"/>
    <tableColumn id="3" xr3:uid="{D2D5056D-9DFD-4084-B832-4A43084F8B67}" uniqueName="3" name="Bauern" queryTableFieldId="3" dataDxfId="16"/>
    <tableColumn id="4" xr3:uid="{1AD91BE5-D4E4-40DF-ACFF-24DBDAC049AC}" uniqueName="4" name="Arbeiter" queryTableFieldId="4" dataDxfId="15"/>
    <tableColumn id="5" xr3:uid="{A0A3A447-7F5A-46C8-A2A0-C5CE2938B403}" uniqueName="5" name="Handwerker" queryTableFieldId="5" dataDxfId="14"/>
    <tableColumn id="6" xr3:uid="{71EF0D81-F3DC-4FC9-9587-F1C12F806260}" uniqueName="6" name="Ingenieure" queryTableFieldId="6" dataDxfId="13"/>
    <tableColumn id="7" xr3:uid="{DE9B24C1-8BC6-4A81-92F9-EFC683F05F95}" uniqueName="7" name="Investoren" queryTableFieldId="7" dataDxfId="12"/>
    <tableColumn id="8" xr3:uid="{427BF036-EE60-4878-83A3-2D9A7D105C60}" uniqueName="8" name="Jornaleros" queryTableFieldId="8" dataDxfId="11"/>
    <tableColumn id="9" xr3:uid="{3B8E42AA-49F9-4504-BBF9-A330A47B4A5B}" uniqueName="9" name="Obreros" queryTableFieldId="9" dataDxfId="1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40FF3D-7550-4C94-A127-87C0C50DA9CA}" name="Verbrauch" displayName="Verbrauch" ref="A1:J27" totalsRowShown="0">
  <autoFilter ref="A1:J27" xr:uid="{970D7A52-A718-4C87-AC6F-77C43E59400C}"/>
  <tableColumns count="10">
    <tableColumn id="1" xr3:uid="{C31CE8A1-DC34-475D-80D6-FD694ABD8925}" name="pro 1.000" dataDxfId="9"/>
    <tableColumn id="2" xr3:uid="{93608C45-9889-482A-BDE4-57572957C7CA}" name="Waren" dataDxfId="8"/>
    <tableColumn id="3" xr3:uid="{70E12800-2C73-4C5D-9018-072E8DEADACE}" name="Verbrauch / Stunde" dataDxfId="7"/>
    <tableColumn id="4" xr3:uid="{801FC552-AC3A-44E1-B7CB-298654AF207D}" name="Bauern" dataDxfId="6"/>
    <tableColumn id="5" xr3:uid="{6C223F1E-65B9-468F-89BF-DF5E7DABB2EA}" name="Arbeiter" dataDxfId="5"/>
    <tableColumn id="6" xr3:uid="{1B74332B-A63B-47F2-AAED-FD69185950EA}" name="Handwerker" dataDxfId="4"/>
    <tableColumn id="7" xr3:uid="{549D3D7E-65DE-431F-B4CD-9CF996A980B8}" name="Ingenieure" dataDxfId="3"/>
    <tableColumn id="8" xr3:uid="{1D2A52EC-7C98-4FE5-803F-2DB6BE82E28A}" name="Investoren" dataDxfId="2"/>
    <tableColumn id="9" xr3:uid="{58CE3746-7358-4909-BB61-294439EEF194}" name="Jornaleros" dataDxfId="1"/>
    <tableColumn id="10" xr3:uid="{9DBE76CB-B58D-4C05-8CD8-F7A43B9ACC7F}" name="Oberos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0B6784-67D9-4D8E-BEB3-67BB97FC0996}" name="Bewohner" displayName="Bewohner" ref="A1:A8" totalsRowShown="0">
  <autoFilter ref="A1:A8" xr:uid="{4020A2BC-E4FD-45F9-8A32-4A2AAA2CC766}"/>
  <tableColumns count="1">
    <tableColumn id="1" xr3:uid="{E7D01040-0F4E-4AD5-A1C9-C2EF5644E278}" name="Liste Bewohn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F4D30-C0B5-4CC0-8BC2-F6310EC89DF4}">
  <sheetPr>
    <tabColor rgb="FFC00000"/>
  </sheetPr>
  <dimension ref="B2:G35"/>
  <sheetViews>
    <sheetView showGridLines="0" tabSelected="1" workbookViewId="0">
      <selection activeCell="C5" sqref="C5"/>
    </sheetView>
  </sheetViews>
  <sheetFormatPr baseColWidth="10" defaultRowHeight="14.6" x14ac:dyDescent="0.4"/>
  <cols>
    <col min="1" max="1" width="11.07421875" style="2"/>
    <col min="2" max="2" width="39.23046875" style="2" bestFit="1" customWidth="1"/>
    <col min="3" max="3" width="15.921875" style="4" customWidth="1"/>
    <col min="4" max="4" width="22.15234375" style="2" bestFit="1" customWidth="1"/>
    <col min="5" max="5" width="38.3046875" style="2" bestFit="1" customWidth="1"/>
    <col min="6" max="6" width="20.07421875" style="2" customWidth="1"/>
    <col min="7" max="7" width="19.3046875" style="2" bestFit="1" customWidth="1"/>
    <col min="8" max="16384" width="11.07421875" style="2"/>
  </cols>
  <sheetData>
    <row r="2" spans="2:7" ht="23.15" x14ac:dyDescent="0.4">
      <c r="B2" s="21" t="s">
        <v>86</v>
      </c>
    </row>
    <row r="5" spans="2:7" x14ac:dyDescent="0.4">
      <c r="B5" s="7" t="s">
        <v>79</v>
      </c>
      <c r="C5" s="8" t="s">
        <v>10</v>
      </c>
    </row>
    <row r="6" spans="2:7" x14ac:dyDescent="0.4">
      <c r="B6" s="7"/>
    </row>
    <row r="7" spans="2:7" x14ac:dyDescent="0.4">
      <c r="B7" s="7" t="s">
        <v>78</v>
      </c>
      <c r="C7" s="8" t="s">
        <v>0</v>
      </c>
      <c r="E7" s="7" t="s">
        <v>80</v>
      </c>
      <c r="F7" s="8" t="s">
        <v>1</v>
      </c>
      <c r="G7" s="14"/>
    </row>
    <row r="8" spans="2:7" x14ac:dyDescent="0.4">
      <c r="B8" s="7"/>
      <c r="E8" s="7"/>
      <c r="F8" s="4"/>
      <c r="G8" s="14"/>
    </row>
    <row r="9" spans="2:7" x14ac:dyDescent="0.4">
      <c r="B9" s="7" t="s">
        <v>40</v>
      </c>
      <c r="C9" s="16">
        <f>INDEX(Verbrauch[],MATCH(Ware,Verbrauch[Waren],0),MATCH(Bewohner_Stufe,Verbrauch[#Headers],0))</f>
        <v>185</v>
      </c>
      <c r="E9" s="7" t="s">
        <v>40</v>
      </c>
      <c r="F9" s="16">
        <f>INDEX(Verbrauch[],MATCH(Ware,Verbrauch[Waren],0),MATCH(Bewohner_Stufe2,Verbrauch[#Headers],0))</f>
        <v>185</v>
      </c>
      <c r="G9" s="14"/>
    </row>
    <row r="10" spans="2:7" x14ac:dyDescent="0.4">
      <c r="B10" s="7"/>
      <c r="E10" s="7"/>
      <c r="F10" s="4"/>
      <c r="G10" s="14"/>
    </row>
    <row r="11" spans="2:7" x14ac:dyDescent="0.4">
      <c r="B11" s="7" t="s">
        <v>41</v>
      </c>
      <c r="C11" s="34">
        <f>INDEX(Produkt[],MATCH(Ware,Produkt[Produkt],0),MATCH(B11,Produkt[#Headers],0))</f>
        <v>2</v>
      </c>
      <c r="D11" s="35" t="str">
        <f>"Einheiten "&amp;C5</f>
        <v>Einheiten Arbeitskleidung</v>
      </c>
      <c r="E11" s="7" t="s">
        <v>41</v>
      </c>
      <c r="F11" s="34">
        <f>INDEX(Produkt[],MATCH(Ware,Produkt[Produkt],0),MATCH(E11,Produkt[#Headers],0))</f>
        <v>2</v>
      </c>
      <c r="G11" s="35" t="str">
        <f>"Einheiten "&amp;F5</f>
        <v xml:space="preserve">Einheiten </v>
      </c>
    </row>
    <row r="12" spans="2:7" s="11" customFormat="1" ht="10.75" customHeight="1" x14ac:dyDescent="0.4">
      <c r="B12" s="12" t="s">
        <v>45</v>
      </c>
      <c r="C12" s="34"/>
      <c r="D12" s="35"/>
      <c r="E12" s="12" t="s">
        <v>45</v>
      </c>
      <c r="F12" s="34"/>
      <c r="G12" s="35"/>
    </row>
    <row r="13" spans="2:7" x14ac:dyDescent="0.4">
      <c r="E13" s="14"/>
      <c r="F13" s="4"/>
      <c r="G13" s="14"/>
    </row>
    <row r="14" spans="2:7" s="14" customFormat="1" x14ac:dyDescent="0.4">
      <c r="C14" s="4"/>
      <c r="D14" s="17" t="s">
        <v>73</v>
      </c>
      <c r="F14" s="4"/>
      <c r="G14" s="17" t="s">
        <v>73</v>
      </c>
    </row>
    <row r="15" spans="2:7" s="14" customFormat="1" x14ac:dyDescent="0.4">
      <c r="B15" s="7" t="s">
        <v>46</v>
      </c>
      <c r="C15" s="13">
        <f>INDEX(Produkt[],MATCH(Ware,Produkt[Produkt],0),MATCH(B15,Produkt[#Headers],0))</f>
        <v>1</v>
      </c>
      <c r="D15" s="14" t="str">
        <f>INDEX(Produkt[],MATCH(C5,Produkt[Produkt],0),MATCH(D14,Produkt[#Headers],0))</f>
        <v>Weberei</v>
      </c>
      <c r="E15" s="7" t="s">
        <v>46</v>
      </c>
      <c r="F15" s="13">
        <f>INDEX(Produkt[],MATCH(Ware,Produkt[Produkt],0),MATCH(E15,Produkt[#Headers],0))</f>
        <v>1</v>
      </c>
      <c r="G15" s="14" t="str">
        <f>INDEX(Produkt[],MATCH(Ware,Produkt[Produkt],0),MATCH(G14,Produkt[#Headers],0))</f>
        <v>Weberei</v>
      </c>
    </row>
    <row r="16" spans="2:7" s="14" customFormat="1" x14ac:dyDescent="0.4">
      <c r="C16" s="4"/>
      <c r="F16" s="4"/>
    </row>
    <row r="17" spans="2:7" x14ac:dyDescent="0.4">
      <c r="B17" s="7" t="s">
        <v>42</v>
      </c>
      <c r="C17" s="16">
        <f>INDEX(Produkt[],MATCH(Ware,Produkt[Produkt],0),MATCH(Bewohner_Stufe,Produkt[#Headers],0))</f>
        <v>650</v>
      </c>
      <c r="D17" s="2" t="str">
        <f>C7</f>
        <v>Bauern</v>
      </c>
      <c r="E17" s="7" t="s">
        <v>42</v>
      </c>
      <c r="F17" s="16">
        <f>INDEX(Produkt[],MATCH(Ware,Produkt[Produkt],0),MATCH(Bewohner_Stufe2,Produkt[#Headers],0))</f>
        <v>650</v>
      </c>
      <c r="G17" s="14" t="str">
        <f>F7</f>
        <v>Arbeiter</v>
      </c>
    </row>
    <row r="18" spans="2:7" x14ac:dyDescent="0.4">
      <c r="E18" s="14"/>
      <c r="F18" s="4"/>
      <c r="G18" s="14"/>
    </row>
    <row r="19" spans="2:7" x14ac:dyDescent="0.4">
      <c r="B19" s="7" t="s">
        <v>43</v>
      </c>
      <c r="C19" s="9">
        <f>+C11*60</f>
        <v>120</v>
      </c>
      <c r="E19" s="7" t="s">
        <v>43</v>
      </c>
      <c r="F19" s="13">
        <f>+F11*60</f>
        <v>120</v>
      </c>
      <c r="G19" s="14"/>
    </row>
    <row r="20" spans="2:7" x14ac:dyDescent="0.4">
      <c r="B20" s="10" t="s">
        <v>44</v>
      </c>
      <c r="C20" s="15">
        <f>+C9/60</f>
        <v>3.0833333333333335</v>
      </c>
      <c r="D20" s="2" t="str">
        <f>"pro 1.000 "&amp;C7</f>
        <v>pro 1.000 Bauern</v>
      </c>
      <c r="E20" s="10" t="s">
        <v>44</v>
      </c>
      <c r="F20" s="15">
        <f>+F9/60</f>
        <v>3.0833333333333335</v>
      </c>
      <c r="G20" s="14" t="str">
        <f>"pro 1.000 "&amp;F7</f>
        <v>pro 1.000 Arbeiter</v>
      </c>
    </row>
    <row r="21" spans="2:7" x14ac:dyDescent="0.4">
      <c r="B21" s="10" t="s">
        <v>44</v>
      </c>
      <c r="C21" s="15">
        <f>+C20/1000*C17</f>
        <v>2.0041666666666669</v>
      </c>
      <c r="D21" s="2" t="str">
        <f>"pro "&amp;C17&amp;" "&amp;C7</f>
        <v>pro 650 Bauern</v>
      </c>
      <c r="E21" s="10" t="s">
        <v>44</v>
      </c>
      <c r="F21" s="15">
        <f>+F20/1000*F17</f>
        <v>2.0041666666666669</v>
      </c>
      <c r="G21" s="14" t="str">
        <f>"pro "&amp;F17&amp;" "&amp;F7</f>
        <v>pro 650 Arbeiter</v>
      </c>
    </row>
    <row r="22" spans="2:7" x14ac:dyDescent="0.4">
      <c r="E22" s="14"/>
      <c r="F22" s="4"/>
      <c r="G22" s="14"/>
    </row>
    <row r="23" spans="2:7" x14ac:dyDescent="0.4">
      <c r="E23" s="14"/>
      <c r="F23" s="4"/>
      <c r="G23" s="14"/>
    </row>
    <row r="24" spans="2:7" x14ac:dyDescent="0.4">
      <c r="B24" s="7" t="s">
        <v>74</v>
      </c>
      <c r="C24" s="19">
        <v>120</v>
      </c>
      <c r="D24" s="2" t="str">
        <f>Bewohner_Stufe</f>
        <v>Bauern</v>
      </c>
      <c r="E24" s="7" t="s">
        <v>74</v>
      </c>
      <c r="F24" s="19">
        <v>0</v>
      </c>
      <c r="G24" s="14" t="str">
        <f>Bewohner_Stufe2</f>
        <v>Arbeiter</v>
      </c>
    </row>
    <row r="25" spans="2:7" s="14" customFormat="1" x14ac:dyDescent="0.4">
      <c r="B25" s="7" t="s">
        <v>82</v>
      </c>
      <c r="C25" s="18">
        <f>C11/C17*C24</f>
        <v>0.36923076923076925</v>
      </c>
      <c r="D25" s="14" t="str">
        <f>Ware</f>
        <v>Arbeitskleidung</v>
      </c>
      <c r="E25" s="7" t="s">
        <v>82</v>
      </c>
      <c r="F25" s="18">
        <f>F11/F17*F24</f>
        <v>0</v>
      </c>
      <c r="G25" s="14" t="str">
        <f>Ware</f>
        <v>Arbeitskleidung</v>
      </c>
    </row>
    <row r="26" spans="2:7" x14ac:dyDescent="0.4">
      <c r="B26" s="7" t="s">
        <v>75</v>
      </c>
      <c r="C26" s="5">
        <f>ROUNDUP(C24/(C17/C15),0)</f>
        <v>1</v>
      </c>
      <c r="D26" s="2" t="str">
        <f>Produktionsstätte</f>
        <v>Weberei</v>
      </c>
      <c r="E26" s="7" t="s">
        <v>75</v>
      </c>
      <c r="F26" s="5">
        <f>ROUNDUP(F24/(F17/F15),0)</f>
        <v>0</v>
      </c>
      <c r="G26" s="14" t="str">
        <f>Produktionsstätte</f>
        <v>Weberei</v>
      </c>
    </row>
    <row r="27" spans="2:7" x14ac:dyDescent="0.4">
      <c r="B27" s="7" t="s">
        <v>76</v>
      </c>
      <c r="C27" s="4">
        <f>+C26*(C17/C15)-C24</f>
        <v>530</v>
      </c>
      <c r="D27" s="14" t="str">
        <f>Bewohner_Stufe</f>
        <v>Bauern</v>
      </c>
      <c r="E27" s="7" t="s">
        <v>76</v>
      </c>
      <c r="F27" s="4">
        <f>+F26*(F17/F15)-F24</f>
        <v>0</v>
      </c>
      <c r="G27" s="33" t="str">
        <f>Bewohner_Stufe2</f>
        <v>Arbeiter</v>
      </c>
    </row>
    <row r="28" spans="2:7" x14ac:dyDescent="0.4">
      <c r="B28" s="7" t="s">
        <v>77</v>
      </c>
      <c r="C28" s="5">
        <f>+C27+C24</f>
        <v>650</v>
      </c>
      <c r="D28" s="14" t="str">
        <f>Bewohner_Stufe</f>
        <v>Bauern</v>
      </c>
      <c r="E28" s="7" t="s">
        <v>77</v>
      </c>
      <c r="F28" s="5">
        <f>+F27+F24</f>
        <v>0</v>
      </c>
      <c r="G28" s="33" t="str">
        <f>Bewohner_Stufe2</f>
        <v>Arbeiter</v>
      </c>
    </row>
    <row r="29" spans="2:7" x14ac:dyDescent="0.4">
      <c r="B29" s="7" t="s">
        <v>81</v>
      </c>
      <c r="C29" s="20">
        <f>C24/C28</f>
        <v>0.18461538461538463</v>
      </c>
      <c r="E29" s="7" t="s">
        <v>81</v>
      </c>
      <c r="F29" s="20" t="e">
        <f>F24/F28</f>
        <v>#DIV/0!</v>
      </c>
    </row>
    <row r="30" spans="2:7" ht="15" thickBot="1" x14ac:dyDescent="0.45"/>
    <row r="31" spans="2:7" x14ac:dyDescent="0.4">
      <c r="B31" s="22"/>
      <c r="C31" s="23"/>
      <c r="D31" s="24"/>
    </row>
    <row r="32" spans="2:7" x14ac:dyDescent="0.4">
      <c r="B32" s="25" t="s">
        <v>83</v>
      </c>
      <c r="C32" s="26">
        <f>C25+F25</f>
        <v>0.36923076923076925</v>
      </c>
      <c r="D32" s="27" t="str">
        <f>Ware</f>
        <v>Arbeitskleidung</v>
      </c>
    </row>
    <row r="33" spans="2:4" s="14" customFormat="1" x14ac:dyDescent="0.4">
      <c r="B33" s="25" t="s">
        <v>85</v>
      </c>
      <c r="C33" s="28">
        <f>ROUNDUP(C32*(C15/C11),0)</f>
        <v>1</v>
      </c>
      <c r="D33" s="27" t="str">
        <f>Produktionsstätte</f>
        <v>Weberei</v>
      </c>
    </row>
    <row r="34" spans="2:4" x14ac:dyDescent="0.4">
      <c r="B34" s="25" t="s">
        <v>84</v>
      </c>
      <c r="C34" s="29">
        <f>C32/(C11/C15*C33)</f>
        <v>0.18461538461538463</v>
      </c>
      <c r="D34" s="27"/>
    </row>
    <row r="35" spans="2:4" ht="15" thickBot="1" x14ac:dyDescent="0.45">
      <c r="B35" s="30"/>
      <c r="C35" s="31"/>
      <c r="D35" s="32"/>
    </row>
  </sheetData>
  <mergeCells count="4">
    <mergeCell ref="C11:C12"/>
    <mergeCell ref="D11:D12"/>
    <mergeCell ref="F11:F12"/>
    <mergeCell ref="G11:G12"/>
  </mergeCells>
  <pageMargins left="0.7" right="0.7" top="0.78740157499999996" bottom="0.78740157499999996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03C5D0-A265-4EA1-B4EE-184575913499}">
          <x14:formula1>
            <xm:f>Produkt!$A$2:$A$27</xm:f>
          </x14:formula1>
          <xm:sqref>C5</xm:sqref>
        </x14:dataValidation>
        <x14:dataValidation type="list" allowBlank="1" showInputMessage="1" showErrorMessage="1" xr:uid="{5D06597B-5FDD-4180-BA67-B0C715BBF208}">
          <x14:formula1>
            <xm:f>Parameter!$A$2:$A$8</xm:f>
          </x14:formula1>
          <xm:sqref>C7 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299C4-F28B-4B5F-8B50-290EAC432AFB}">
  <sheetPr>
    <tabColor rgb="FF92D050"/>
  </sheetPr>
  <dimension ref="A1:N27"/>
  <sheetViews>
    <sheetView showGridLines="0" workbookViewId="0">
      <selection activeCell="F3" sqref="F3"/>
    </sheetView>
  </sheetViews>
  <sheetFormatPr baseColWidth="10" defaultRowHeight="14.6" x14ac:dyDescent="0.4"/>
  <cols>
    <col min="1" max="1" width="17.15234375" style="2" bestFit="1" customWidth="1"/>
    <col min="2" max="2" width="18.765625" style="2" bestFit="1" customWidth="1"/>
    <col min="3" max="3" width="17.3828125" style="2" bestFit="1" customWidth="1"/>
    <col min="4" max="4" width="10.84375" style="2" bestFit="1" customWidth="1"/>
    <col min="5" max="5" width="13.23046875" style="2" bestFit="1" customWidth="1"/>
    <col min="6" max="7" width="11.921875" style="2" bestFit="1" customWidth="1"/>
    <col min="8" max="8" width="11.61328125" style="2" bestFit="1" customWidth="1"/>
    <col min="9" max="9" width="10.84375" style="2" bestFit="1" customWidth="1"/>
    <col min="10" max="16384" width="11.07421875" style="2"/>
  </cols>
  <sheetData>
    <row r="1" spans="1:14" ht="58.3" x14ac:dyDescent="0.4">
      <c r="A1" s="1" t="s">
        <v>38</v>
      </c>
      <c r="B1" s="1" t="s">
        <v>73</v>
      </c>
      <c r="C1" s="1" t="s">
        <v>41</v>
      </c>
      <c r="D1" s="1" t="s">
        <v>46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</row>
    <row r="2" spans="1:14" x14ac:dyDescent="0.4">
      <c r="A2" s="3" t="s">
        <v>8</v>
      </c>
      <c r="B2" s="3" t="s">
        <v>47</v>
      </c>
      <c r="C2" s="4">
        <v>2</v>
      </c>
      <c r="D2" s="4">
        <v>1</v>
      </c>
      <c r="E2" s="5">
        <v>800</v>
      </c>
      <c r="F2" s="5">
        <v>800</v>
      </c>
      <c r="G2" s="5"/>
      <c r="H2" s="5"/>
      <c r="I2" s="5"/>
      <c r="J2" s="5"/>
      <c r="K2" s="5"/>
    </row>
    <row r="3" spans="1:14" x14ac:dyDescent="0.4">
      <c r="A3" s="3" t="s">
        <v>9</v>
      </c>
      <c r="B3" s="3" t="s">
        <v>48</v>
      </c>
      <c r="C3" s="4">
        <v>2</v>
      </c>
      <c r="D3" s="4">
        <v>1</v>
      </c>
      <c r="E3" s="5">
        <v>600</v>
      </c>
      <c r="F3" s="5">
        <v>600</v>
      </c>
      <c r="G3" s="5"/>
      <c r="H3" s="5"/>
      <c r="I3" s="5"/>
      <c r="J3" s="5"/>
      <c r="K3" s="5"/>
    </row>
    <row r="4" spans="1:14" x14ac:dyDescent="0.4">
      <c r="A4" s="3" t="s">
        <v>10</v>
      </c>
      <c r="B4" s="3" t="s">
        <v>49</v>
      </c>
      <c r="C4" s="4">
        <v>2</v>
      </c>
      <c r="D4" s="4">
        <v>1</v>
      </c>
      <c r="E4" s="5">
        <v>650</v>
      </c>
      <c r="F4" s="5">
        <v>650</v>
      </c>
      <c r="G4" s="5"/>
      <c r="H4" s="5"/>
      <c r="I4" s="5"/>
      <c r="J4" s="5"/>
      <c r="K4" s="5"/>
    </row>
    <row r="5" spans="1:14" x14ac:dyDescent="0.4">
      <c r="A5" s="3" t="s">
        <v>11</v>
      </c>
      <c r="B5" s="3" t="s">
        <v>57</v>
      </c>
      <c r="C5" s="4">
        <v>1</v>
      </c>
      <c r="D5" s="4">
        <v>1</v>
      </c>
      <c r="E5" s="5"/>
      <c r="F5" s="5">
        <v>1000</v>
      </c>
      <c r="G5" s="5">
        <v>750</v>
      </c>
      <c r="H5" s="5"/>
      <c r="I5" s="5"/>
      <c r="J5" s="5"/>
      <c r="K5" s="5"/>
    </row>
    <row r="6" spans="1:14" x14ac:dyDescent="0.4">
      <c r="A6" s="3" t="s">
        <v>12</v>
      </c>
      <c r="B6" s="3" t="s">
        <v>58</v>
      </c>
      <c r="C6" s="4">
        <v>1</v>
      </c>
      <c r="D6" s="4">
        <v>1</v>
      </c>
      <c r="E6" s="5"/>
      <c r="F6" s="5">
        <v>2200</v>
      </c>
      <c r="G6" s="5">
        <v>1650</v>
      </c>
      <c r="H6" s="5"/>
      <c r="I6" s="5"/>
      <c r="J6" s="5"/>
      <c r="K6" s="5"/>
    </row>
    <row r="7" spans="1:14" x14ac:dyDescent="0.4">
      <c r="A7" s="3" t="s">
        <v>13</v>
      </c>
      <c r="B7" s="3" t="s">
        <v>59</v>
      </c>
      <c r="C7" s="4">
        <v>2</v>
      </c>
      <c r="D7" s="4">
        <v>1</v>
      </c>
      <c r="E7" s="5"/>
      <c r="F7" s="5">
        <v>4800</v>
      </c>
      <c r="G7" s="5">
        <v>3600</v>
      </c>
      <c r="H7" s="5"/>
      <c r="I7" s="5"/>
      <c r="J7" s="5"/>
      <c r="K7" s="5"/>
    </row>
    <row r="8" spans="1:14" x14ac:dyDescent="0.4">
      <c r="A8" s="3" t="s">
        <v>14</v>
      </c>
      <c r="B8" s="3" t="s">
        <v>63</v>
      </c>
      <c r="C8" s="4">
        <v>2</v>
      </c>
      <c r="D8" s="4">
        <v>2</v>
      </c>
      <c r="E8" s="5"/>
      <c r="F8" s="5">
        <v>2600</v>
      </c>
      <c r="G8" s="5">
        <v>1950</v>
      </c>
      <c r="H8" s="5"/>
      <c r="I8" s="5"/>
      <c r="J8" s="5"/>
      <c r="K8" s="5">
        <v>1500</v>
      </c>
    </row>
    <row r="9" spans="1:14" x14ac:dyDescent="0.4">
      <c r="A9" s="3" t="s">
        <v>15</v>
      </c>
      <c r="B9" s="3" t="s">
        <v>65</v>
      </c>
      <c r="C9" s="4">
        <v>4</v>
      </c>
      <c r="D9" s="4">
        <v>6</v>
      </c>
      <c r="E9" s="5"/>
      <c r="F9" s="5"/>
      <c r="G9" s="5">
        <v>11700</v>
      </c>
      <c r="H9" s="5">
        <v>7800</v>
      </c>
      <c r="I9" s="5"/>
      <c r="J9" s="5"/>
      <c r="K9" s="5"/>
    </row>
    <row r="10" spans="1:14" x14ac:dyDescent="0.4">
      <c r="A10" s="3" t="s">
        <v>16</v>
      </c>
      <c r="B10" s="3" t="s">
        <v>64</v>
      </c>
      <c r="C10" s="4">
        <v>4</v>
      </c>
      <c r="D10" s="4">
        <v>2</v>
      </c>
      <c r="E10" s="5"/>
      <c r="F10" s="5"/>
      <c r="G10" s="5">
        <v>4200</v>
      </c>
      <c r="H10" s="5">
        <v>2800</v>
      </c>
      <c r="I10" s="5"/>
      <c r="J10" s="5"/>
      <c r="K10" s="5">
        <v>3200</v>
      </c>
    </row>
    <row r="11" spans="1:14" x14ac:dyDescent="0.4">
      <c r="A11" s="3" t="s">
        <v>17</v>
      </c>
      <c r="B11" s="3" t="s">
        <v>55</v>
      </c>
      <c r="C11" s="4">
        <v>4</v>
      </c>
      <c r="D11" s="4">
        <v>2</v>
      </c>
      <c r="E11" s="5"/>
      <c r="F11" s="5"/>
      <c r="G11" s="5">
        <v>2100</v>
      </c>
      <c r="H11" s="5">
        <v>1400</v>
      </c>
      <c r="I11" s="5"/>
      <c r="J11" s="5">
        <v>2800</v>
      </c>
      <c r="K11" s="5">
        <v>2800</v>
      </c>
    </row>
    <row r="12" spans="1:14" x14ac:dyDescent="0.4">
      <c r="A12" s="3" t="s">
        <v>18</v>
      </c>
      <c r="B12" s="3" t="s">
        <v>66</v>
      </c>
      <c r="C12" s="4">
        <v>2</v>
      </c>
      <c r="D12" s="4">
        <v>1</v>
      </c>
      <c r="E12" s="5"/>
      <c r="F12" s="5"/>
      <c r="G12" s="5">
        <v>2250</v>
      </c>
      <c r="H12" s="5">
        <v>1500</v>
      </c>
      <c r="I12" s="5"/>
      <c r="J12" s="5"/>
      <c r="K12" s="5"/>
    </row>
    <row r="13" spans="1:14" x14ac:dyDescent="0.4">
      <c r="A13" s="3" t="s">
        <v>19</v>
      </c>
      <c r="B13" s="3" t="s">
        <v>50</v>
      </c>
      <c r="C13" s="4">
        <v>2</v>
      </c>
      <c r="D13" s="4">
        <v>3</v>
      </c>
      <c r="E13" s="5"/>
      <c r="F13" s="5"/>
      <c r="G13" s="5"/>
      <c r="H13" s="5">
        <v>9000</v>
      </c>
      <c r="I13" s="5">
        <v>5625</v>
      </c>
      <c r="J13" s="5"/>
      <c r="K13" s="5"/>
    </row>
    <row r="14" spans="1:14" x14ac:dyDescent="0.4">
      <c r="A14" s="3" t="s">
        <v>20</v>
      </c>
      <c r="B14" s="3" t="s">
        <v>60</v>
      </c>
      <c r="C14" s="4">
        <v>4</v>
      </c>
      <c r="D14" s="4">
        <v>2</v>
      </c>
      <c r="E14" s="5"/>
      <c r="F14" s="5"/>
      <c r="G14" s="5"/>
      <c r="H14" s="5">
        <v>6400</v>
      </c>
      <c r="I14" s="5">
        <v>4000</v>
      </c>
      <c r="J14" s="5"/>
      <c r="K14" s="5"/>
      <c r="M14" s="2">
        <v>1</v>
      </c>
      <c r="N14" s="2">
        <v>1.5</v>
      </c>
    </row>
    <row r="15" spans="1:14" x14ac:dyDescent="0.4">
      <c r="A15" s="3" t="s">
        <v>21</v>
      </c>
      <c r="B15" s="3" t="s">
        <v>61</v>
      </c>
      <c r="C15" s="4">
        <v>2</v>
      </c>
      <c r="D15" s="4">
        <v>1</v>
      </c>
      <c r="E15" s="5"/>
      <c r="F15" s="5"/>
      <c r="G15" s="5"/>
      <c r="H15" s="5">
        <v>1700</v>
      </c>
      <c r="I15" s="5">
        <v>1062</v>
      </c>
      <c r="J15" s="5"/>
      <c r="K15" s="5">
        <v>3400</v>
      </c>
      <c r="M15" s="2">
        <v>4</v>
      </c>
      <c r="N15" s="2">
        <f>+N14/M14*M15</f>
        <v>6</v>
      </c>
    </row>
    <row r="16" spans="1:14" x14ac:dyDescent="0.4">
      <c r="A16" s="3" t="s">
        <v>22</v>
      </c>
      <c r="B16" s="3" t="s">
        <v>62</v>
      </c>
      <c r="C16" s="4">
        <v>4</v>
      </c>
      <c r="D16" s="4">
        <v>6</v>
      </c>
      <c r="E16" s="5"/>
      <c r="F16" s="5"/>
      <c r="G16" s="5"/>
      <c r="H16" s="5">
        <v>20400</v>
      </c>
      <c r="I16" s="5">
        <v>12750</v>
      </c>
      <c r="J16" s="5"/>
      <c r="K16" s="5"/>
    </row>
    <row r="17" spans="1:11" x14ac:dyDescent="0.4">
      <c r="A17" s="3" t="s">
        <v>23</v>
      </c>
      <c r="B17" s="3" t="s">
        <v>51</v>
      </c>
      <c r="C17" s="4">
        <v>4</v>
      </c>
      <c r="D17" s="4">
        <v>4</v>
      </c>
      <c r="E17" s="5"/>
      <c r="F17" s="5"/>
      <c r="G17" s="5"/>
      <c r="H17" s="5">
        <v>12800</v>
      </c>
      <c r="I17" s="5">
        <v>8000</v>
      </c>
      <c r="J17" s="5"/>
      <c r="K17" s="5"/>
    </row>
    <row r="18" spans="1:11" x14ac:dyDescent="0.4">
      <c r="A18" s="3" t="s">
        <v>24</v>
      </c>
      <c r="B18" s="3" t="s">
        <v>72</v>
      </c>
      <c r="C18" s="4">
        <v>2</v>
      </c>
      <c r="D18" s="4">
        <v>1</v>
      </c>
      <c r="E18" s="5"/>
      <c r="F18" s="5"/>
      <c r="G18" s="5"/>
      <c r="H18" s="5"/>
      <c r="I18" s="5">
        <v>4250</v>
      </c>
      <c r="J18" s="5"/>
      <c r="K18" s="5"/>
    </row>
    <row r="19" spans="1:11" x14ac:dyDescent="0.4">
      <c r="A19" s="3" t="s">
        <v>25</v>
      </c>
      <c r="B19" s="3" t="s">
        <v>67</v>
      </c>
      <c r="C19" s="4">
        <v>2</v>
      </c>
      <c r="D19" s="4">
        <v>1</v>
      </c>
      <c r="E19" s="5"/>
      <c r="F19" s="5"/>
      <c r="G19" s="5"/>
      <c r="H19" s="5"/>
      <c r="I19" s="5">
        <v>1875</v>
      </c>
      <c r="J19" s="5"/>
      <c r="K19" s="5"/>
    </row>
    <row r="20" spans="1:11" x14ac:dyDescent="0.4">
      <c r="A20" s="3" t="s">
        <v>26</v>
      </c>
      <c r="B20" s="3" t="s">
        <v>68</v>
      </c>
      <c r="C20" s="4">
        <v>4</v>
      </c>
      <c r="D20" s="4">
        <v>2</v>
      </c>
      <c r="E20" s="5"/>
      <c r="F20" s="5"/>
      <c r="G20" s="5"/>
      <c r="H20" s="5"/>
      <c r="I20" s="5">
        <v>9500</v>
      </c>
      <c r="J20" s="5"/>
      <c r="K20" s="5"/>
    </row>
    <row r="21" spans="1:11" x14ac:dyDescent="0.4">
      <c r="A21" s="3" t="s">
        <v>27</v>
      </c>
      <c r="B21" s="3" t="s">
        <v>52</v>
      </c>
      <c r="C21" s="4">
        <v>4</v>
      </c>
      <c r="D21" s="4">
        <v>8</v>
      </c>
      <c r="E21" s="5"/>
      <c r="F21" s="5"/>
      <c r="G21" s="5"/>
      <c r="H21" s="5"/>
      <c r="I21" s="5">
        <v>38008</v>
      </c>
      <c r="J21" s="5"/>
      <c r="K21" s="5"/>
    </row>
    <row r="22" spans="1:11" x14ac:dyDescent="0.4">
      <c r="A22" s="3" t="s">
        <v>28</v>
      </c>
      <c r="B22" s="3" t="s">
        <v>53</v>
      </c>
      <c r="C22" s="4">
        <v>4</v>
      </c>
      <c r="D22" s="4">
        <v>4</v>
      </c>
      <c r="E22" s="5"/>
      <c r="F22" s="5"/>
      <c r="G22" s="5"/>
      <c r="H22" s="5"/>
      <c r="I22" s="5">
        <v>30000</v>
      </c>
      <c r="J22" s="5"/>
      <c r="K22" s="5"/>
    </row>
    <row r="23" spans="1:11" x14ac:dyDescent="0.4">
      <c r="A23" s="3" t="s">
        <v>29</v>
      </c>
      <c r="B23" s="3" t="s">
        <v>69</v>
      </c>
      <c r="C23" s="4">
        <v>4</v>
      </c>
      <c r="D23" s="4">
        <v>2</v>
      </c>
      <c r="E23" s="5"/>
      <c r="F23" s="5"/>
      <c r="G23" s="5"/>
      <c r="H23" s="5"/>
      <c r="I23" s="5">
        <v>9000</v>
      </c>
      <c r="J23" s="5"/>
      <c r="K23" s="5">
        <v>7200</v>
      </c>
    </row>
    <row r="24" spans="1:11" x14ac:dyDescent="0.4">
      <c r="A24" s="3" t="s">
        <v>30</v>
      </c>
      <c r="B24" s="3" t="s">
        <v>54</v>
      </c>
      <c r="C24" s="4">
        <v>2</v>
      </c>
      <c r="D24" s="4">
        <v>1</v>
      </c>
      <c r="E24" s="5"/>
      <c r="F24" s="5"/>
      <c r="G24" s="5"/>
      <c r="H24" s="5"/>
      <c r="I24" s="5"/>
      <c r="J24" s="5">
        <v>700</v>
      </c>
      <c r="K24" s="5">
        <v>700</v>
      </c>
    </row>
    <row r="25" spans="1:11" x14ac:dyDescent="0.4">
      <c r="A25" s="3" t="s">
        <v>31</v>
      </c>
      <c r="B25" s="3" t="s">
        <v>56</v>
      </c>
      <c r="C25" s="4">
        <v>2</v>
      </c>
      <c r="D25" s="4">
        <v>2</v>
      </c>
      <c r="E25" s="5"/>
      <c r="F25" s="5"/>
      <c r="G25" s="5"/>
      <c r="H25" s="5"/>
      <c r="I25" s="5"/>
      <c r="J25" s="5">
        <v>800</v>
      </c>
      <c r="K25" s="5">
        <v>800</v>
      </c>
    </row>
    <row r="26" spans="1:11" x14ac:dyDescent="0.4">
      <c r="A26" s="3" t="s">
        <v>32</v>
      </c>
      <c r="B26" s="3" t="s">
        <v>70</v>
      </c>
      <c r="C26" s="4">
        <v>2</v>
      </c>
      <c r="D26" s="4">
        <v>1</v>
      </c>
      <c r="E26" s="5"/>
      <c r="F26" s="5"/>
      <c r="G26" s="5"/>
      <c r="H26" s="5"/>
      <c r="I26" s="5"/>
      <c r="J26" s="5"/>
      <c r="K26" s="5">
        <v>1400</v>
      </c>
    </row>
    <row r="27" spans="1:11" x14ac:dyDescent="0.4">
      <c r="A27" s="3" t="s">
        <v>33</v>
      </c>
      <c r="B27" s="3" t="s">
        <v>71</v>
      </c>
      <c r="C27" s="4">
        <v>2</v>
      </c>
      <c r="D27" s="4">
        <v>1</v>
      </c>
      <c r="E27" s="5"/>
      <c r="F27" s="5"/>
      <c r="G27" s="5"/>
      <c r="H27" s="5"/>
      <c r="I27" s="5"/>
      <c r="J27" s="5"/>
      <c r="K27" s="5">
        <v>1500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B496D-1E92-460B-9211-DECDE47FCC9A}">
  <sheetPr>
    <tabColor rgb="FF92D050"/>
  </sheetPr>
  <dimension ref="A1:J27"/>
  <sheetViews>
    <sheetView showGridLines="0" workbookViewId="0">
      <selection activeCell="J22" sqref="J22"/>
    </sheetView>
  </sheetViews>
  <sheetFormatPr baseColWidth="10" defaultRowHeight="14.6" x14ac:dyDescent="0.4"/>
  <cols>
    <col min="1" max="1" width="11.07421875" style="2"/>
    <col min="2" max="2" width="17.3046875" style="2" bestFit="1" customWidth="1"/>
    <col min="3" max="3" width="18.921875" style="4" customWidth="1"/>
    <col min="4" max="16384" width="11.07421875" style="2"/>
  </cols>
  <sheetData>
    <row r="1" spans="1:10" ht="29.15" x14ac:dyDescent="0.4">
      <c r="A1" s="1" t="s">
        <v>35</v>
      </c>
      <c r="B1" s="1" t="s">
        <v>7</v>
      </c>
      <c r="C1" s="6" t="s">
        <v>34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37</v>
      </c>
    </row>
    <row r="2" spans="1:10" x14ac:dyDescent="0.4">
      <c r="A2" s="2" t="s">
        <v>0</v>
      </c>
      <c r="B2" s="2" t="s">
        <v>8</v>
      </c>
      <c r="C2" s="4">
        <v>150</v>
      </c>
      <c r="D2" s="4">
        <v>150</v>
      </c>
      <c r="E2" s="4">
        <v>150</v>
      </c>
    </row>
    <row r="3" spans="1:10" x14ac:dyDescent="0.4">
      <c r="A3" s="2" t="s">
        <v>0</v>
      </c>
      <c r="B3" s="2" t="s">
        <v>9</v>
      </c>
      <c r="C3" s="4">
        <v>200</v>
      </c>
      <c r="D3" s="4">
        <v>200</v>
      </c>
      <c r="E3" s="4">
        <v>200</v>
      </c>
    </row>
    <row r="4" spans="1:10" x14ac:dyDescent="0.4">
      <c r="A4" s="2" t="s">
        <v>0</v>
      </c>
      <c r="B4" s="2" t="s">
        <v>10</v>
      </c>
      <c r="C4" s="4">
        <v>185</v>
      </c>
      <c r="D4" s="4">
        <v>185</v>
      </c>
      <c r="E4" s="4">
        <v>185</v>
      </c>
    </row>
    <row r="5" spans="1:10" x14ac:dyDescent="0.4">
      <c r="A5" s="2" t="s">
        <v>1</v>
      </c>
      <c r="B5" s="2" t="s">
        <v>11</v>
      </c>
      <c r="C5" s="4">
        <v>60</v>
      </c>
      <c r="E5" s="4">
        <v>60</v>
      </c>
      <c r="F5" s="4">
        <v>80</v>
      </c>
    </row>
    <row r="6" spans="1:10" x14ac:dyDescent="0.4">
      <c r="A6" s="2" t="s">
        <v>1</v>
      </c>
      <c r="B6" s="2" t="s">
        <v>12</v>
      </c>
      <c r="C6" s="4">
        <v>55</v>
      </c>
      <c r="E6" s="4">
        <v>55</v>
      </c>
      <c r="F6" s="4">
        <v>73</v>
      </c>
    </row>
    <row r="7" spans="1:10" x14ac:dyDescent="0.4">
      <c r="A7" s="2" t="s">
        <v>1</v>
      </c>
      <c r="B7" s="2" t="s">
        <v>13</v>
      </c>
      <c r="C7" s="4">
        <v>25</v>
      </c>
      <c r="E7" s="4">
        <v>25</v>
      </c>
      <c r="F7" s="4">
        <v>62</v>
      </c>
    </row>
    <row r="8" spans="1:10" x14ac:dyDescent="0.4">
      <c r="A8" s="2" t="s">
        <v>1</v>
      </c>
      <c r="B8" s="2" t="s">
        <v>14</v>
      </c>
      <c r="C8" s="4">
        <v>46</v>
      </c>
      <c r="E8" s="4">
        <v>46</v>
      </c>
      <c r="F8" s="4">
        <v>21</v>
      </c>
      <c r="J8" s="4">
        <v>80</v>
      </c>
    </row>
    <row r="9" spans="1:10" x14ac:dyDescent="0.4">
      <c r="A9" s="2" t="s">
        <v>2</v>
      </c>
      <c r="B9" s="2" t="s">
        <v>15</v>
      </c>
      <c r="C9" s="4">
        <v>21</v>
      </c>
      <c r="F9" s="4">
        <v>21</v>
      </c>
      <c r="G9" s="4">
        <v>31</v>
      </c>
    </row>
    <row r="10" spans="1:10" x14ac:dyDescent="0.4">
      <c r="A10" s="2" t="s">
        <v>2</v>
      </c>
      <c r="B10" s="2" t="s">
        <v>16</v>
      </c>
      <c r="C10" s="4">
        <v>57</v>
      </c>
      <c r="F10" s="4">
        <v>57</v>
      </c>
      <c r="G10" s="4">
        <v>86</v>
      </c>
      <c r="J10" s="4">
        <v>75</v>
      </c>
    </row>
    <row r="11" spans="1:10" x14ac:dyDescent="0.4">
      <c r="A11" s="2" t="s">
        <v>2</v>
      </c>
      <c r="B11" s="2" t="s">
        <v>17</v>
      </c>
      <c r="C11" s="4">
        <v>114</v>
      </c>
      <c r="F11" s="4">
        <v>114</v>
      </c>
      <c r="G11" s="4">
        <v>171</v>
      </c>
      <c r="I11" s="4">
        <v>86</v>
      </c>
      <c r="J11" s="4">
        <v>86</v>
      </c>
    </row>
    <row r="12" spans="1:10" x14ac:dyDescent="0.4">
      <c r="A12" s="2" t="s">
        <v>2</v>
      </c>
      <c r="B12" s="2" t="s">
        <v>18</v>
      </c>
      <c r="C12" s="4">
        <v>53</v>
      </c>
      <c r="F12" s="4">
        <v>53</v>
      </c>
      <c r="G12" s="4">
        <v>80</v>
      </c>
    </row>
    <row r="13" spans="1:10" x14ac:dyDescent="0.4">
      <c r="A13" s="2" t="s">
        <v>3</v>
      </c>
      <c r="B13" s="2" t="s">
        <v>19</v>
      </c>
      <c r="C13" s="4">
        <v>13</v>
      </c>
      <c r="G13" s="4">
        <v>13</v>
      </c>
      <c r="H13" s="4">
        <v>21</v>
      </c>
    </row>
    <row r="14" spans="1:10" x14ac:dyDescent="0.4">
      <c r="A14" s="2" t="s">
        <v>3</v>
      </c>
      <c r="B14" s="2" t="s">
        <v>20</v>
      </c>
      <c r="C14" s="4">
        <v>37</v>
      </c>
      <c r="G14" s="4">
        <v>37</v>
      </c>
      <c r="H14" s="4">
        <v>60</v>
      </c>
    </row>
    <row r="15" spans="1:10" x14ac:dyDescent="0.4">
      <c r="A15" s="2" t="s">
        <v>3</v>
      </c>
      <c r="B15" s="2" t="s">
        <v>21</v>
      </c>
      <c r="C15" s="4">
        <v>71</v>
      </c>
      <c r="G15" s="4">
        <v>71</v>
      </c>
      <c r="H15" s="4">
        <v>113</v>
      </c>
      <c r="J15" s="4">
        <v>35</v>
      </c>
    </row>
    <row r="16" spans="1:10" x14ac:dyDescent="0.4">
      <c r="A16" s="2" t="s">
        <v>3</v>
      </c>
      <c r="B16" s="2" t="s">
        <v>22</v>
      </c>
      <c r="C16" s="4">
        <v>12</v>
      </c>
      <c r="G16" s="4">
        <v>12</v>
      </c>
      <c r="H16" s="4">
        <v>19</v>
      </c>
    </row>
    <row r="17" spans="1:10" x14ac:dyDescent="0.4">
      <c r="A17" s="2" t="s">
        <v>3</v>
      </c>
      <c r="B17" s="2" t="s">
        <v>23</v>
      </c>
      <c r="C17" s="4">
        <v>19</v>
      </c>
      <c r="G17" s="4">
        <v>19</v>
      </c>
      <c r="H17" s="4">
        <v>30</v>
      </c>
    </row>
    <row r="18" spans="1:10" x14ac:dyDescent="0.4">
      <c r="A18" s="2" t="s">
        <v>4</v>
      </c>
      <c r="B18" s="2" t="s">
        <v>24</v>
      </c>
      <c r="C18" s="4">
        <v>28</v>
      </c>
      <c r="H18" s="4">
        <v>28</v>
      </c>
    </row>
    <row r="19" spans="1:10" x14ac:dyDescent="0.4">
      <c r="A19" s="2" t="s">
        <v>4</v>
      </c>
      <c r="B19" s="2" t="s">
        <v>25</v>
      </c>
      <c r="C19" s="4">
        <v>64</v>
      </c>
      <c r="H19" s="4">
        <v>64</v>
      </c>
    </row>
    <row r="20" spans="1:10" x14ac:dyDescent="0.4">
      <c r="A20" s="2" t="s">
        <v>4</v>
      </c>
      <c r="B20" s="2" t="s">
        <v>26</v>
      </c>
      <c r="C20" s="4">
        <v>25</v>
      </c>
      <c r="H20" s="4">
        <v>25</v>
      </c>
    </row>
    <row r="21" spans="1:10" x14ac:dyDescent="0.4">
      <c r="A21" s="2" t="s">
        <v>4</v>
      </c>
      <c r="B21" s="2" t="s">
        <v>27</v>
      </c>
      <c r="C21" s="4">
        <v>6</v>
      </c>
      <c r="H21" s="4">
        <v>6</v>
      </c>
    </row>
    <row r="22" spans="1:10" x14ac:dyDescent="0.4">
      <c r="A22" s="2" t="s">
        <v>4</v>
      </c>
      <c r="B22" s="2" t="s">
        <v>28</v>
      </c>
      <c r="C22" s="4">
        <v>8</v>
      </c>
      <c r="H22" s="4">
        <v>8</v>
      </c>
    </row>
    <row r="23" spans="1:10" x14ac:dyDescent="0.4">
      <c r="A23" s="2" t="s">
        <v>4</v>
      </c>
      <c r="B23" s="2" t="s">
        <v>29</v>
      </c>
      <c r="C23" s="4">
        <v>27</v>
      </c>
      <c r="H23" s="4">
        <v>27</v>
      </c>
      <c r="J23" s="4">
        <v>33</v>
      </c>
    </row>
    <row r="24" spans="1:10" x14ac:dyDescent="0.4">
      <c r="A24" s="2" t="s">
        <v>5</v>
      </c>
      <c r="B24" s="2" t="s">
        <v>36</v>
      </c>
      <c r="C24" s="4">
        <v>171</v>
      </c>
      <c r="I24" s="4">
        <v>171</v>
      </c>
      <c r="J24" s="4">
        <v>171</v>
      </c>
    </row>
    <row r="25" spans="1:10" x14ac:dyDescent="0.4">
      <c r="A25" s="2" t="s">
        <v>5</v>
      </c>
      <c r="B25" s="2" t="s">
        <v>31</v>
      </c>
      <c r="C25" s="4">
        <v>150</v>
      </c>
      <c r="I25" s="4">
        <v>150</v>
      </c>
      <c r="J25" s="4">
        <v>150</v>
      </c>
    </row>
    <row r="26" spans="1:10" x14ac:dyDescent="0.4">
      <c r="A26" s="2" t="s">
        <v>37</v>
      </c>
      <c r="B26" s="2" t="s">
        <v>32</v>
      </c>
      <c r="C26" s="4">
        <v>86</v>
      </c>
      <c r="J26" s="4">
        <v>86</v>
      </c>
    </row>
    <row r="27" spans="1:10" x14ac:dyDescent="0.4">
      <c r="A27" s="2" t="s">
        <v>37</v>
      </c>
      <c r="B27" s="2" t="s">
        <v>33</v>
      </c>
      <c r="C27" s="4">
        <v>80</v>
      </c>
      <c r="J27" s="4">
        <v>80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74B1E-E8E3-4361-95D6-854D72342372}">
  <sheetPr>
    <tabColor rgb="FF0070C0"/>
  </sheetPr>
  <dimension ref="A1:A8"/>
  <sheetViews>
    <sheetView workbookViewId="0">
      <selection activeCell="A3" sqref="A3"/>
    </sheetView>
  </sheetViews>
  <sheetFormatPr baseColWidth="10" defaultRowHeight="14.6" x14ac:dyDescent="0.4"/>
  <cols>
    <col min="1" max="1" width="15.4609375" customWidth="1"/>
  </cols>
  <sheetData>
    <row r="1" spans="1:1" x14ac:dyDescent="0.4">
      <c r="A1" t="s">
        <v>39</v>
      </c>
    </row>
    <row r="2" spans="1:1" x14ac:dyDescent="0.4">
      <c r="A2" t="s">
        <v>0</v>
      </c>
    </row>
    <row r="3" spans="1:1" x14ac:dyDescent="0.4">
      <c r="A3" t="s">
        <v>1</v>
      </c>
    </row>
    <row r="4" spans="1:1" x14ac:dyDescent="0.4">
      <c r="A4" t="s">
        <v>2</v>
      </c>
    </row>
    <row r="5" spans="1:1" x14ac:dyDescent="0.4">
      <c r="A5" t="s">
        <v>3</v>
      </c>
    </row>
    <row r="6" spans="1:1" x14ac:dyDescent="0.4">
      <c r="A6" t="s">
        <v>4</v>
      </c>
    </row>
    <row r="7" spans="1:1" x14ac:dyDescent="0.4">
      <c r="A7" t="s">
        <v>5</v>
      </c>
    </row>
    <row r="8" spans="1:1" x14ac:dyDescent="0.4">
      <c r="A8" t="s">
        <v>37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o E A A B Q S w M E F A A C A A g A 4 6 6 o T o T I L + O o A A A A + A A A A B I A H A B D b 2 5 m a W c v U G F j a 2 F n Z S 5 4 b W w g o h g A K K A U A A A A A A A A A A A A A A A A A A A A A A A A A A A A h Y / R C o I w G I V f R X b v N q e F y O + 8 q O 4 S g i C 6 H X P p S G f o b L 5 b F z 1 S r 5 B Q V n d d n s N 3 4 D u P 2 x 2 y s a m 9 q + p 6 3 Z o U B Z g i T x n Z F t q U K R r s y Y 9 R x m E n 5 F m U y p t g 0 y d j r 1 N U W X t J C H H O Y R f i t i s J o z Q g x 3 y 7 l 5 V q h K 9 N b 4 W R C n 1 W x f 8 V 4 n B 4 y X C G l z F e R C H D L A q A z D X k 2 n w R N h l j C u S n h N V Q 2 6 F T v F D + e g N k j k D e L / g T U E s D B B Q A A g A I A O O u q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j r q h O b R X v z 4 A B A A D i A g A A E w A c A E Z v c m 1 1 b G F z L 1 N l Y 3 R p b 2 4 x L m 0 g o h g A K K A U A A A A A A A A A A A A A A A A A A A A A A A A A A A A f V F L b h N B E F 1 j y X d o D R t b G o 3 i C C J I N A t j B x w k A s h G L G I W 7 Z k X u + W e a q u 6 x k m w c h v O w A V y M c o e l E R K n F 5 0 1 + d V 1 X t d E Y W 4 Q G b c v L 2 T d q v d i g v L K E 2 f K P T e H R z 8 V I 8 Y x Y L A J j c e 0 m 4 Z P d 9 r e A + N D O I 6 G 4 a i r k D S + e g 8 s k E g U S d 2 k s H x 9 E c E x 9 0 9 H S I u J a y m z 7 X O 5 F q S b n o x h H e V E 3 C e v E p S M w i + r i j m 7 1 N z S k U o H c 3 z 3 u H b w 1 T n B 8 F Y b j z y B z M 7 D 4 R f 3 b S h + D o Z 3 f 1 d K O 0 5 o t S X A j O C L c G J s p 7 Y m c K / c a i 0 t g n H T q M p N R f / 4 3 3 v x 4 X 1 l m M u X D 9 u / A l 3 f 0 h r l K i Z 3 K w e O k 7 Y U r w M X D X M N Y f Y 2 U s k 3 W y S 3 S + o V F G o E V z L b W o 2 y a k j K I u y X m 4 3 E 5 c Q w W r r / 3 Y 6 V a 0 v j m q B 1 p 2 R H L 3 J t o N 2 h W s V E n g u + G B r 8 N P G 9 / k + z 7 D 9 6 P 2 I k a X y C r x 8 C X N G c 5 B D z X g J s 1 b d 4 T m Z 9 5 j P g c l 6 c I j 7 M V 9 n / A R w 2 2 2 3 H O 1 b y 8 k / U E s B A i 0 A F A A C A A g A 4 6 6 o T o T I L + O o A A A A + A A A A B I A A A A A A A A A A A A A A A A A A A A A A E N v b m Z p Z y 9 Q Y W N r Y W d l L n h t b F B L A Q I t A B Q A A g A I A O O u q E 4 P y u m r p A A A A O k A A A A T A A A A A A A A A A A A A A A A A P Q A A A B b Q 2 9 u d G V u d F 9 U e X B l c 1 0 u e G 1 s U E s B A i 0 A F A A C A A g A 4 6 6 o T m 0 V 7 8 + A A Q A A 4 g I A A B M A A A A A A A A A A A A A A A A A 5 Q E A A E Z v c m 1 1 b G F z L 1 N l Y 3 R p b 2 4 x L m 1 Q S w U G A A A A A A M A A w D C A A A A s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g 8 A A A A A A A A w D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W 5 u b z E 4 M D B X Y X J l b n J l Y 2 h u Z X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Q c m 9 k d W t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1 L T A 4 V D E 5 O j I 3 O j E x L j A 3 M T U 3 M z l a I i A v P j x F b n R y e S B U e X B l P S J G a W x s Q 2 9 s d W 1 u V H l w Z X M i I F Z h b H V l P S J z Q m d N R 0 J n W U d C Z 1 l H I i A v P j x F b n R y e S B U e X B l P S J G a W x s Q 2 9 s d W 1 u T m F t Z X M i I F Z h b H V l P S J z W y Z x d W 9 0 O 1 d h c m V u J n F 1 b 3 Q 7 L C Z x d W 9 0 O 0 V p b m V Q c m 9 k d W t 0 a W 9 u c 2 t l d H R l c H J v Z H V 6 a W V y d H B y b 0 1 p b n V 0 Z S Z x d W 9 0 O y w m c X V v d D t 2 Z X J z b 3 J n d G V C Y X V l c m 4 m c X V v d D s s J n F 1 b 3 Q 7 d m V y c 2 9 y Z 3 R l Q X J i Z W l 0 Z X I m c X V v d D s s J n F 1 b 3 Q 7 d m V y c 2 9 y Z 3 R l S G F u Z H d l c m t l c i Z x d W 9 0 O y w m c X V v d D t 2 Z X J z b 3 J n d G V J b m d l b m l l d X J l J n F 1 b 3 Q 7 L C Z x d W 9 0 O 3 Z l c n N v c m d 0 Z U l u d m V z d G 9 y Z W 4 m c X V v d D s s J n F 1 b 3 Q 7 d m V y c 2 9 y Z 3 R l S m 9 y b m F s Z X J v c y Z x d W 9 0 O y w m c X V v d D t 2 Z X J z b 3 J n d G V P Y n J l c m 9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5 u b z E 4 M D B X Y X J l b n J l Y 2 h u Z X I v R 2 X D p G 5 k Z X J 0 Z X I g V H l w L n t X Y X J l b i w w f S Z x d W 9 0 O y w m c X V v d D t T Z W N 0 a W 9 u M S 9 B b m 5 v M T g w M F d h c m V u c m V j a G 5 l c i 9 H Z c O k b m R l c n R l c i B U e X A u e 0 V p b m V Q c m 9 k d W t 0 a W 9 u c 2 t l d H R l c H J v Z H V 6 a W V y d H B y b 0 1 p b n V 0 Z S w x f S Z x d W 9 0 O y w m c X V v d D t T Z W N 0 a W 9 u M S 9 B b m 5 v M T g w M F d h c m V u c m V j a G 5 l c i 9 H Z c O k b m R l c n R l c i B U e X A u e 3 Z l c n N v c m d 0 Z U J h d W V y b i w y f S Z x d W 9 0 O y w m c X V v d D t T Z W N 0 a W 9 u M S 9 B b m 5 v M T g w M F d h c m V u c m V j a G 5 l c i 9 H Z c O k b m R l c n R l c i B U e X A u e 3 Z l c n N v c m d 0 Z U F y Y m V p d G V y L D N 9 J n F 1 b 3 Q 7 L C Z x d W 9 0 O 1 N l Y 3 R p b 2 4 x L 0 F u b m 8 x O D A w V 2 F y Z W 5 y Z W N o b m V y L 0 d l w 6 R u Z G V y d G V y I F R 5 c C 5 7 d m V y c 2 9 y Z 3 R l S G F u Z H d l c m t l c i w 0 f S Z x d W 9 0 O y w m c X V v d D t T Z W N 0 a W 9 u M S 9 B b m 5 v M T g w M F d h c m V u c m V j a G 5 l c i 9 H Z c O k b m R l c n R l c i B U e X A u e 3 Z l c n N v c m d 0 Z U l u Z 2 V u a W V 1 c m U s N X 0 m c X V v d D s s J n F 1 b 3 Q 7 U 2 V j d G l v b j E v Q W 5 u b z E 4 M D B X Y X J l b n J l Y 2 h u Z X I v R 2 X D p G 5 k Z X J 0 Z X I g V H l w L n t 2 Z X J z b 3 J n d G V J b n Z l c 3 R v c m V u L D Z 9 J n F 1 b 3 Q 7 L C Z x d W 9 0 O 1 N l Y 3 R p b 2 4 x L 0 F u b m 8 x O D A w V 2 F y Z W 5 y Z W N o b m V y L 0 d l w 6 R u Z G V y d G V y I F R 5 c C 5 7 d m V y c 2 9 y Z 3 R l S m 9 y b m F s Z X J v c y w 3 f S Z x d W 9 0 O y w m c X V v d D t T Z W N 0 a W 9 u M S 9 B b m 5 v M T g w M F d h c m V u c m V j a G 5 l c i 9 H Z c O k b m R l c n R l c i B U e X A u e 3 Z l c n N v c m d 0 Z U 9 i c m V y b 3 M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Q W 5 u b z E 4 M D B X Y X J l b n J l Y 2 h u Z X I v R 2 X D p G 5 k Z X J 0 Z X I g V H l w L n t X Y X J l b i w w f S Z x d W 9 0 O y w m c X V v d D t T Z W N 0 a W 9 u M S 9 B b m 5 v M T g w M F d h c m V u c m V j a G 5 l c i 9 H Z c O k b m R l c n R l c i B U e X A u e 0 V p b m V Q c m 9 k d W t 0 a W 9 u c 2 t l d H R l c H J v Z H V 6 a W V y d H B y b 0 1 p b n V 0 Z S w x f S Z x d W 9 0 O y w m c X V v d D t T Z W N 0 a W 9 u M S 9 B b m 5 v M T g w M F d h c m V u c m V j a G 5 l c i 9 H Z c O k b m R l c n R l c i B U e X A u e 3 Z l c n N v c m d 0 Z U J h d W V y b i w y f S Z x d W 9 0 O y w m c X V v d D t T Z W N 0 a W 9 u M S 9 B b m 5 v M T g w M F d h c m V u c m V j a G 5 l c i 9 H Z c O k b m R l c n R l c i B U e X A u e 3 Z l c n N v c m d 0 Z U F y Y m V p d G V y L D N 9 J n F 1 b 3 Q 7 L C Z x d W 9 0 O 1 N l Y 3 R p b 2 4 x L 0 F u b m 8 x O D A w V 2 F y Z W 5 y Z W N o b m V y L 0 d l w 6 R u Z G V y d G V y I F R 5 c C 5 7 d m V y c 2 9 y Z 3 R l S G F u Z H d l c m t l c i w 0 f S Z x d W 9 0 O y w m c X V v d D t T Z W N 0 a W 9 u M S 9 B b m 5 v M T g w M F d h c m V u c m V j a G 5 l c i 9 H Z c O k b m R l c n R l c i B U e X A u e 3 Z l c n N v c m d 0 Z U l u Z 2 V u a W V 1 c m U s N X 0 m c X V v d D s s J n F 1 b 3 Q 7 U 2 V j d G l v b j E v Q W 5 u b z E 4 M D B X Y X J l b n J l Y 2 h u Z X I v R 2 X D p G 5 k Z X J 0 Z X I g V H l w L n t 2 Z X J z b 3 J n d G V J b n Z l c 3 R v c m V u L D Z 9 J n F 1 b 3 Q 7 L C Z x d W 9 0 O 1 N l Y 3 R p b 2 4 x L 0 F u b m 8 x O D A w V 2 F y Z W 5 y Z W N o b m V y L 0 d l w 6 R u Z G V y d G V y I F R 5 c C 5 7 d m V y c 2 9 y Z 3 R l S m 9 y b m F s Z X J v c y w 3 f S Z x d W 9 0 O y w m c X V v d D t T Z W N 0 a W 9 u M S 9 B b m 5 v M T g w M F d h c m V u c m V j a G 5 l c i 9 H Z c O k b m R l c n R l c i B U e X A u e 3 Z l c n N v c m d 0 Z U 9 i c m V y b 3 M s O H 0 m c X V v d D t d L C Z x d W 9 0 O 1 J l b G F 0 a W 9 u c 2 h p c E l u Z m 8 m c X V v d D s 6 W 1 1 9 I i A v P j x F b n R y e S B U e X B l P S J G a W x s V G F y Z 2 V 0 T m F t Z U N 1 c 3 R v b W l 6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B b m 5 v M T g w M F d h c m V u c m V j a G 5 l c i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m 5 v M T g w M F d h c m V u c m V j a G 5 l c i 9 I J U M z J U I 2 a G V y J T I w Z 2 V z d H V m d G U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m 5 v M T g w M F d h c m V u c m V j a G 5 l c i 9 H Z S V D M y V B N G 5 k Z X J 0 Z X I l M j B U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+ I Y V u o 3 R 3 E W E / g w 0 y d b z j w A A A A A C A A A A A A A Q Z g A A A A E A A C A A A A C j l R K U j j 0 3 F 0 f S C + M j f 0 a i E K x L N 0 j L 8 V v p k e V W Q z z D k A A A A A A O g A A A A A I A A C A A A A B b N c g Q e k y v c m t S 6 p G C b s X z w H e K H + + T S / X E k t W 6 5 T 7 1 k l A A A A D I J i 6 w k I t U 3 h l x Q C q 5 m R G i Q p R + 9 O 1 C g A o P s U w / T Q u 9 i D 5 a y 2 R l 1 / b j w D D O Z o j W t b c c V 8 A / 1 j Z b K H Y n P a 4 C 5 J C C L f C k O a q z r a g G M X M u + B A 1 L U A A A A A k k t L a l z S y V y 6 i F w P o 0 a r k 3 0 U Y d y a R 3 d X P Z M / 2 x f s w g R X Z K U l 3 K b X I W V q 2 E N y 4 M J r j f l 8 q i j F t I 5 w b H X l y 7 w X c < / D a t a M a s h u p > 
</file>

<file path=customXml/itemProps1.xml><?xml version="1.0" encoding="utf-8"?>
<ds:datastoreItem xmlns:ds="http://schemas.openxmlformats.org/officeDocument/2006/customXml" ds:itemID="{A384F8A2-DA75-4A36-84E1-28877AD4F1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Abfrage</vt:lpstr>
      <vt:lpstr>Produkt</vt:lpstr>
      <vt:lpstr>Verbrauch</vt:lpstr>
      <vt:lpstr>Parameter</vt:lpstr>
      <vt:lpstr>Bewohner_Stufe</vt:lpstr>
      <vt:lpstr>Bewohner_Stufe2</vt:lpstr>
      <vt:lpstr>Produktionsstätte</vt:lpstr>
      <vt:lpstr>Ware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2019-05-08T19:03:58Z</dcterms:created>
  <dcterms:modified xsi:type="dcterms:W3CDTF">2019-05-17T17:25:51Z</dcterms:modified>
</cp:coreProperties>
</file>